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4" l="1"/>
  <c r="D49" i="4"/>
  <c r="C23" i="3"/>
  <c r="G23" i="3"/>
  <c r="M9" i="5" l="1"/>
  <c r="M21" i="5"/>
  <c r="M13" i="5"/>
  <c r="G22" i="3"/>
  <c r="C22" i="3"/>
  <c r="G21" i="3"/>
  <c r="C21" i="3"/>
  <c r="G20" i="3"/>
  <c r="C20" i="3"/>
  <c r="G19" i="3"/>
  <c r="C19" i="3"/>
  <c r="G18" i="3"/>
  <c r="C18" i="3"/>
  <c r="M17" i="5" l="1"/>
  <c r="B43" i="4" l="1"/>
  <c r="D43" i="4" s="1"/>
  <c r="C43" i="4"/>
  <c r="B54" i="4"/>
  <c r="C54" i="4"/>
  <c r="D54" i="4" l="1"/>
  <c r="B45" i="4" l="1"/>
  <c r="B56" i="4"/>
  <c r="B7" i="4" l="1"/>
  <c r="A52" i="4"/>
  <c r="A41" i="4"/>
  <c r="B13" i="3"/>
  <c r="B44" i="4" l="1"/>
  <c r="C44" i="4"/>
  <c r="C45" i="4"/>
  <c r="B46" i="4"/>
  <c r="C46" i="4"/>
  <c r="B47" i="4"/>
  <c r="C47" i="4"/>
  <c r="B48" i="4"/>
  <c r="C48" i="4"/>
  <c r="B49" i="4"/>
  <c r="C49" i="4"/>
  <c r="C55" i="4"/>
  <c r="C56" i="4"/>
  <c r="C57" i="4"/>
  <c r="C58" i="4"/>
  <c r="C59" i="4"/>
  <c r="C60" i="4"/>
  <c r="B55" i="4"/>
  <c r="B57" i="4"/>
  <c r="N6" i="4" s="1"/>
  <c r="B58" i="4"/>
  <c r="B59" i="4"/>
  <c r="B60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7" i="4"/>
  <c r="D60" i="4"/>
  <c r="D56" i="4"/>
  <c r="D55" i="4"/>
  <c r="D58" i="4"/>
  <c r="D46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<sst xmlns="http://schemas.openxmlformats.org/spreadsheetml/2006/main" count="101" uniqueCount="50">
  <si>
    <t>Current Year</t>
  </si>
  <si>
    <t>Prior Year</t>
  </si>
  <si>
    <t>Month</t>
  </si>
  <si>
    <t>Residential</t>
  </si>
  <si>
    <t>Non-Residential</t>
  </si>
  <si>
    <t>August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</si>
  <si>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</si>
  <si>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</si>
  <si>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</si>
  <si>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</si>
  <si>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</si>
  <si>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</si>
  <si>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</si>
  <si>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</si>
  <si>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</si>
  <si>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</si>
  <si>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</si>
  <si>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</si>
  <si>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</si>
  <si>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</si>
  <si>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</si>
  <si>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</si>
  <si>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</si>
  <si>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</si>
  <si>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</si>
  <si>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</si>
  <si>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</si>
  <si>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</si>
  <si>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</si>
  <si>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</si>
  <si>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</si>
  <si>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</si>
  <si>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</si>
  <si>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</si>
  <si>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</si>
  <si>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</si>
  <si>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</si>
  <si>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Sept</t>
  </si>
  <si>
    <t>Oct</t>
  </si>
  <si>
    <t xml:space="preserve">Oct </t>
  </si>
  <si>
    <t>Nov</t>
  </si>
  <si>
    <t>Dec</t>
  </si>
  <si>
    <t>Aug</t>
  </si>
  <si>
    <t>Jan</t>
  </si>
  <si>
    <t>FEB</t>
  </si>
  <si>
    <t>Current Year (2020/2021)</t>
  </si>
  <si>
    <t>Prior Year (2019/2020)</t>
  </si>
  <si>
    <t xml:space="preserve">Dec </t>
  </si>
  <si>
    <t xml:space="preserve">Jan 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</si>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</sst>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August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3564883</c:v>
                </c:pt>
                <c:pt idx="1">
                  <c:v>2997393</c:v>
                </c:pt>
                <c:pt idx="2">
                  <c:v>2243531</c:v>
                </c:pt>
                <c:pt idx="3">
                  <c:v>2320465</c:v>
                </c:pt>
                <c:pt idx="4">
                  <c:v>2746090</c:v>
                </c:pt>
                <c:pt idx="5">
                  <c:v>2975165</c:v>
                </c:pt>
                <c:pt idx="6">
                  <c:v>2739688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August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4364840</c:v>
                </c:pt>
                <c:pt idx="1">
                  <c:v>3255766</c:v>
                </c:pt>
                <c:pt idx="2">
                  <c:v>2448610</c:v>
                </c:pt>
                <c:pt idx="3">
                  <c:v>2484917</c:v>
                </c:pt>
                <c:pt idx="4">
                  <c:v>2793607</c:v>
                </c:pt>
                <c:pt idx="5">
                  <c:v>3124442</c:v>
                </c:pt>
                <c:pt idx="6">
                  <c:v>3307618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August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2157982</c:v>
                </c:pt>
                <c:pt idx="1">
                  <c:v>1948950</c:v>
                </c:pt>
                <c:pt idx="2">
                  <c:v>1746850</c:v>
                </c:pt>
                <c:pt idx="3">
                  <c:v>1778480</c:v>
                </c:pt>
                <c:pt idx="4">
                  <c:v>1688051</c:v>
                </c:pt>
                <c:pt idx="5">
                  <c:v>1770828</c:v>
                </c:pt>
                <c:pt idx="6">
                  <c:v>1874770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August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1829758</c:v>
                </c:pt>
                <c:pt idx="1">
                  <c:v>1665239</c:v>
                </c:pt>
                <c:pt idx="2">
                  <c:v>1657467</c:v>
                </c:pt>
                <c:pt idx="3">
                  <c:v>1535448</c:v>
                </c:pt>
                <c:pt idx="4">
                  <c:v>1367905</c:v>
                </c:pt>
                <c:pt idx="5">
                  <c:v>1741151</c:v>
                </c:pt>
                <c:pt idx="6">
                  <c:v>1548063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339724</xdr:colOff>
      <xdr:row>10</xdr:row>
      <xdr:rowOff>105832</xdr:rowOff>
    </xdr:from>
    <xdr:to>
      <xdr:col>7</xdr:col>
      <xdr:colOff>52915</xdr:colOff>
      <xdr:row>21</xdr:row>
      <xdr:rowOff>4769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zoomScale="90" zoomScaleNormal="90" zoomScaleSheetLayoutView="90" workbookViewId="0">
      <selection activeCell="M24" sqref="M24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28</v>
      </c>
      <c r="C4" s="11"/>
      <c r="D4" s="52" t="s">
        <v>5</v>
      </c>
      <c r="E4" s="52"/>
      <c r="F4" s="16"/>
      <c r="G4" s="52" t="s">
        <v>37</v>
      </c>
      <c r="H4" s="52"/>
      <c r="I4" s="16"/>
      <c r="J4" s="52" t="s">
        <v>38</v>
      </c>
      <c r="K4" s="52"/>
      <c r="L4" s="16"/>
      <c r="M4" s="52" t="s">
        <v>40</v>
      </c>
      <c r="N4" s="52"/>
      <c r="O4" s="16"/>
      <c r="P4" s="52" t="s">
        <v>47</v>
      </c>
      <c r="Q4" s="52"/>
      <c r="R4" s="16"/>
      <c r="S4" s="52" t="s">
        <v>48</v>
      </c>
      <c r="T4" s="52"/>
      <c r="U4" s="16"/>
      <c r="V4" s="52" t="s">
        <v>49</v>
      </c>
      <c r="W4" s="52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3564883</v>
      </c>
      <c r="E5" s="14">
        <f>B43</f>
        <v>4364840</v>
      </c>
      <c r="G5" s="15">
        <f>C44</f>
        <v>2997393</v>
      </c>
      <c r="H5" s="14">
        <f>B44</f>
        <v>3255766</v>
      </c>
      <c r="J5" s="15">
        <f>C45</f>
        <v>2243531</v>
      </c>
      <c r="K5" s="14">
        <f>B45</f>
        <v>2448610</v>
      </c>
      <c r="M5" s="15">
        <f>C46</f>
        <v>2320465</v>
      </c>
      <c r="N5" s="14">
        <f>B46</f>
        <v>2484917</v>
      </c>
      <c r="P5" s="15">
        <f>C47</f>
        <v>2746090</v>
      </c>
      <c r="Q5" s="14">
        <f>B47</f>
        <v>2793607</v>
      </c>
      <c r="S5" s="15">
        <f>C48</f>
        <v>2975165</v>
      </c>
      <c r="T5" s="14">
        <f>B48</f>
        <v>3124442</v>
      </c>
      <c r="V5" s="15">
        <f>C49</f>
        <v>2739688</v>
      </c>
      <c r="W5" s="14">
        <f>B49</f>
        <v>3307618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2157982</v>
      </c>
      <c r="E6" s="14">
        <f>B54</f>
        <v>1829758</v>
      </c>
      <c r="G6" s="15">
        <f>C55</f>
        <v>1948950</v>
      </c>
      <c r="H6" s="14">
        <f>B55</f>
        <v>1665239</v>
      </c>
      <c r="J6" s="15">
        <f>C56</f>
        <v>1746850</v>
      </c>
      <c r="K6" s="14">
        <f>B56</f>
        <v>1657467</v>
      </c>
      <c r="M6" s="15">
        <f>C57</f>
        <v>1778480</v>
      </c>
      <c r="N6" s="14">
        <f>B57</f>
        <v>1535448</v>
      </c>
      <c r="P6" s="15">
        <f>C58</f>
        <v>1688051</v>
      </c>
      <c r="Q6" s="14">
        <f>B58</f>
        <v>1367905</v>
      </c>
      <c r="S6" s="15">
        <f>C59</f>
        <v>1770828</v>
      </c>
      <c r="T6" s="14">
        <f>B59</f>
        <v>1741151</v>
      </c>
      <c r="V6" s="15">
        <f>C60</f>
        <v>1874770</v>
      </c>
      <c r="W6" s="14">
        <f>B60</f>
        <v>1548063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5722865</v>
      </c>
      <c r="E7" s="14">
        <f>SUM(E5:E6)</f>
        <v>6194598</v>
      </c>
      <c r="G7" s="15">
        <f>SUM(G5:G6)</f>
        <v>4946343</v>
      </c>
      <c r="H7" s="14">
        <f>SUM(H5:H6)</f>
        <v>4921005</v>
      </c>
      <c r="J7" s="15">
        <f>SUM(J5:J6)</f>
        <v>3990381</v>
      </c>
      <c r="K7" s="14">
        <f>SUM(K5:K6)</f>
        <v>4106077</v>
      </c>
      <c r="M7" s="15">
        <f>SUM(M5:M6)</f>
        <v>4098945</v>
      </c>
      <c r="N7" s="14">
        <f>SUM(N5:N6)</f>
        <v>4020365</v>
      </c>
      <c r="P7" s="15">
        <f>SUM(P5:P6)</f>
        <v>4434141</v>
      </c>
      <c r="Q7" s="14">
        <f>SUM(Q5:Q6)</f>
        <v>4161512</v>
      </c>
      <c r="S7" s="15">
        <f>SUM(S5:S6)</f>
        <v>4745993</v>
      </c>
      <c r="T7" s="14">
        <f>SUM(T5:T6)</f>
        <v>4865593</v>
      </c>
      <c r="V7" s="15">
        <f>SUM(V5:V6)</f>
        <v>4614458</v>
      </c>
      <c r="W7" s="14">
        <f>SUM(W5:W6)</f>
        <v>4855681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4" t="s">
        <v>35</v>
      </c>
      <c r="C8" s="55"/>
      <c r="D8" s="51">
        <f>E7/D7-1</f>
        <v>8.242951738333848E-2</v>
      </c>
      <c r="E8" s="51"/>
      <c r="F8" s="19"/>
      <c r="G8" s="51">
        <f>H7/G7-1</f>
        <v>-5.1225723731653794E-3</v>
      </c>
      <c r="H8" s="51"/>
      <c r="I8" s="19"/>
      <c r="J8" s="51">
        <f>K7/J7-1</f>
        <v>2.8993722654553578E-2</v>
      </c>
      <c r="K8" s="51"/>
      <c r="L8" s="19"/>
      <c r="M8" s="51">
        <f>N7/M7-1</f>
        <v>-1.9170786629242431E-2</v>
      </c>
      <c r="N8" s="51"/>
      <c r="O8" s="19"/>
      <c r="P8" s="51">
        <f>Q7/P7-1</f>
        <v>-6.1484061963749004E-2</v>
      </c>
      <c r="Q8" s="51"/>
      <c r="R8" s="19"/>
      <c r="S8" s="51">
        <f>T7/S7-1</f>
        <v>2.5200205731445546E-2</v>
      </c>
      <c r="T8" s="51"/>
      <c r="U8" s="19"/>
      <c r="V8" s="51">
        <f>W7/V7-1</f>
        <v>5.2275478506901507E-2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-0.15209765419730104</v>
      </c>
      <c r="H25" s="5">
        <f>H6/G6-1</f>
        <v>-0.14557120500782472</v>
      </c>
      <c r="K25" s="5">
        <f>K6/J6-1</f>
        <v>-5.116810258465232E-2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3" t="s">
        <v>9</v>
      </c>
      <c r="B29" s="53"/>
      <c r="C29" s="53"/>
      <c r="D29" s="53"/>
      <c r="E29" s="53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5</v>
      </c>
      <c r="B43" s="6">
        <f>'Consumption Input'!F17</f>
        <v>4364840</v>
      </c>
      <c r="C43" s="6">
        <f>'Consumption Input'!B17</f>
        <v>3564883</v>
      </c>
      <c r="D43" s="4">
        <f t="shared" ref="D43:D49" si="0">B43/C43</f>
        <v>1.2243992299326514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37</v>
      </c>
      <c r="B44" s="6">
        <f>'Consumption Input'!F18</f>
        <v>3255766</v>
      </c>
      <c r="C44" s="6">
        <f>'Consumption Input'!B18</f>
        <v>2997393</v>
      </c>
      <c r="D44" s="4">
        <f t="shared" si="0"/>
        <v>1.0861992404733047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38</v>
      </c>
      <c r="B45" s="6">
        <f>'Consumption Input'!F19</f>
        <v>2448610</v>
      </c>
      <c r="C45" s="6">
        <f>'Consumption Input'!B19</f>
        <v>2243531</v>
      </c>
      <c r="D45" s="4">
        <f t="shared" si="0"/>
        <v>1.0914090333496618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40</v>
      </c>
      <c r="B46" s="6">
        <f>'Consumption Input'!F20</f>
        <v>2484917</v>
      </c>
      <c r="C46" s="6">
        <f>'Consumption Input'!B20</f>
        <v>2320465</v>
      </c>
      <c r="D46" s="4">
        <f t="shared" si="0"/>
        <v>1.070870278155456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41</v>
      </c>
      <c r="B47" s="6">
        <f>'Consumption Input'!F21</f>
        <v>2793607</v>
      </c>
      <c r="C47" s="6">
        <f>'Consumption Input'!B21</f>
        <v>2746090</v>
      </c>
      <c r="D47" s="4">
        <f t="shared" si="0"/>
        <v>1.0173035115382234</v>
      </c>
      <c r="E47" s="4"/>
      <c r="F47" s="4"/>
      <c r="I47" s="4"/>
      <c r="L47" s="4"/>
      <c r="O47" s="4"/>
      <c r="R47" s="4"/>
      <c r="U47" s="4"/>
    </row>
    <row r="48" spans="1:21" x14ac:dyDescent="0.25">
      <c r="A48" s="49" t="s">
        <v>43</v>
      </c>
      <c r="B48" s="6">
        <f>'Consumption Input'!F22</f>
        <v>3124442</v>
      </c>
      <c r="C48" s="6">
        <f>'Consumption Input'!B22</f>
        <v>2975165</v>
      </c>
      <c r="D48" s="4">
        <f t="shared" si="0"/>
        <v>1.0501743600775082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49</v>
      </c>
      <c r="B49" s="6">
        <f>'Consumption Input'!F23</f>
        <v>3307618</v>
      </c>
      <c r="C49" s="6">
        <f>'Consumption Input'!B23</f>
        <v>2739688</v>
      </c>
      <c r="D49" s="4">
        <f>B49/C49</f>
        <v>1.2072973272869028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5</v>
      </c>
      <c r="B54" s="6">
        <f>'Consumption Input'!G17</f>
        <v>1829758</v>
      </c>
      <c r="C54" s="6">
        <f>'Consumption Input'!C17</f>
        <v>2157982</v>
      </c>
      <c r="D54" s="4">
        <f>B54/C54</f>
        <v>0.84790234580269896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37</v>
      </c>
      <c r="B55" s="6">
        <f>'Consumption Input'!G18</f>
        <v>1665239</v>
      </c>
      <c r="C55" s="6">
        <f>'Consumption Input'!C18</f>
        <v>1948950</v>
      </c>
      <c r="D55" s="4">
        <f t="shared" ref="D55:D60" si="1">B55/C55</f>
        <v>0.85442879499217528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38</v>
      </c>
      <c r="B56" s="6">
        <f>'Consumption Input'!G19</f>
        <v>1657467</v>
      </c>
      <c r="C56" s="6">
        <f>'Consumption Input'!C19</f>
        <v>1746850</v>
      </c>
      <c r="D56" s="4">
        <f t="shared" si="1"/>
        <v>0.94883189741534768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40</v>
      </c>
      <c r="B57" s="6">
        <f>'Consumption Input'!G20</f>
        <v>1535448</v>
      </c>
      <c r="C57" s="6">
        <f>'Consumption Input'!C20</f>
        <v>1778480</v>
      </c>
      <c r="D57" s="4">
        <f t="shared" si="1"/>
        <v>0.86334847735144615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41</v>
      </c>
      <c r="B58" s="6">
        <f>'Consumption Input'!G21</f>
        <v>1367905</v>
      </c>
      <c r="C58" s="6">
        <f>'Consumption Input'!C21</f>
        <v>1688051</v>
      </c>
      <c r="D58" s="4">
        <f t="shared" si="1"/>
        <v>0.81034577746762393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43</v>
      </c>
      <c r="B59" s="6">
        <f>'Consumption Input'!G22</f>
        <v>1741151</v>
      </c>
      <c r="C59" s="6">
        <f>'Consumption Input'!C22</f>
        <v>1770828</v>
      </c>
      <c r="D59" s="4">
        <f>B59/C59</f>
        <v>0.9832411730557683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49</v>
      </c>
      <c r="B60" s="6">
        <f>'Consumption Input'!G23</f>
        <v>1548063</v>
      </c>
      <c r="C60" s="6">
        <f>'Consumption Input'!C23</f>
        <v>1874770</v>
      </c>
      <c r="D60" s="4">
        <f t="shared" si="1"/>
        <v>0.82573489014652468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3" zoomScaleNormal="100" workbookViewId="0">
      <selection activeCell="F23" sqref="F23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8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30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7</v>
      </c>
      <c r="C8" s="63" t="s">
        <v>30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6</v>
      </c>
      <c r="C9" s="63" t="s">
        <v>27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29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46</v>
      </c>
      <c r="C15" s="64"/>
      <c r="D15" s="64"/>
      <c r="E15" s="32"/>
      <c r="F15" s="64" t="s">
        <v>45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42</v>
      </c>
      <c r="B17" s="20">
        <v>3564883</v>
      </c>
      <c r="C17" s="20">
        <v>2157982</v>
      </c>
      <c r="D17" s="20"/>
      <c r="E17" s="21"/>
      <c r="F17" s="20">
        <v>4364840</v>
      </c>
      <c r="G17" s="20">
        <v>1829758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37</v>
      </c>
      <c r="B18" s="20">
        <v>2997393</v>
      </c>
      <c r="C18" s="20">
        <f>300093+1648857</f>
        <v>1948950</v>
      </c>
      <c r="D18" s="20"/>
      <c r="E18" s="21"/>
      <c r="F18" s="20">
        <v>3255766</v>
      </c>
      <c r="G18" s="20">
        <f>272983+1392256</f>
        <v>1665239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2243531</v>
      </c>
      <c r="C19" s="20">
        <f>246376+1500474</f>
        <v>1746850</v>
      </c>
      <c r="D19" s="20"/>
      <c r="E19" s="21"/>
      <c r="F19" s="20">
        <v>2448610</v>
      </c>
      <c r="G19" s="20">
        <f>244343+1413124</f>
        <v>1657467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40</v>
      </c>
      <c r="B20" s="20">
        <v>2320465</v>
      </c>
      <c r="C20" s="20">
        <f>242512+1535968</f>
        <v>1778480</v>
      </c>
      <c r="D20" s="20"/>
      <c r="E20" s="21"/>
      <c r="F20" s="20">
        <v>2484917</v>
      </c>
      <c r="G20" s="20">
        <f>224104+1311344</f>
        <v>1535448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41</v>
      </c>
      <c r="B21" s="20">
        <v>2746090</v>
      </c>
      <c r="C21" s="20">
        <f>253083+1434968</f>
        <v>1688051</v>
      </c>
      <c r="D21" s="20"/>
      <c r="E21" s="21"/>
      <c r="F21" s="20">
        <v>2793607</v>
      </c>
      <c r="G21" s="20">
        <f>1144997+222908</f>
        <v>1367905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43</v>
      </c>
      <c r="B22" s="20">
        <v>2975165</v>
      </c>
      <c r="C22" s="20">
        <f>302728+1468100</f>
        <v>1770828</v>
      </c>
      <c r="D22" s="20"/>
      <c r="E22" s="21"/>
      <c r="F22" s="20">
        <v>3124442</v>
      </c>
      <c r="G22" s="20">
        <f>295635+1445516</f>
        <v>1741151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44</v>
      </c>
      <c r="B23" s="20">
        <v>2739688</v>
      </c>
      <c r="C23" s="20">
        <f>341346+1533424</f>
        <v>1874770</v>
      </c>
      <c r="D23" s="20"/>
      <c r="E23" s="21"/>
      <c r="F23" s="20">
        <v>3307618</v>
      </c>
      <c r="G23" s="20">
        <f>275251+1272812</f>
        <v>1548063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topLeftCell="A7" zoomScaleNormal="100" workbookViewId="0">
      <selection activeCell="M18" sqref="M1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10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44248</v>
      </c>
      <c r="E9" s="25">
        <v>394973.07</v>
      </c>
      <c r="G9" s="25">
        <v>63168.56</v>
      </c>
      <c r="I9" s="25">
        <v>17918.669999999998</v>
      </c>
      <c r="K9" s="25">
        <v>35105.71</v>
      </c>
      <c r="M9" s="25">
        <f>SUM(E9:K9)</f>
        <v>511166.01</v>
      </c>
      <c r="N9" s="8"/>
      <c r="T9" s="28"/>
      <c r="U9" s="28"/>
      <c r="V9" s="28"/>
      <c r="W9" s="28"/>
      <c r="X9" s="28"/>
    </row>
    <row r="10" spans="1:24" x14ac:dyDescent="0.25">
      <c r="C10" s="24" t="s">
        <v>13</v>
      </c>
      <c r="D10" s="24"/>
      <c r="E10" s="24" t="s">
        <v>31</v>
      </c>
      <c r="F10" s="24"/>
      <c r="G10" s="24" t="s">
        <v>32</v>
      </c>
      <c r="H10" s="24"/>
      <c r="I10" s="24" t="s">
        <v>33</v>
      </c>
      <c r="J10" s="24"/>
      <c r="K10" s="24" t="s">
        <v>34</v>
      </c>
      <c r="L10" s="24"/>
      <c r="M10" s="24" t="s">
        <v>14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44217</v>
      </c>
      <c r="E13" s="25">
        <v>421524.88</v>
      </c>
      <c r="G13" s="25">
        <v>50840.97</v>
      </c>
      <c r="I13" s="25">
        <v>16035.91</v>
      </c>
      <c r="K13" s="25">
        <v>36515.31</v>
      </c>
      <c r="M13" s="25">
        <f>SUM(E13:K13)</f>
        <v>524917.06999999995</v>
      </c>
      <c r="N13" s="8"/>
      <c r="T13" s="28"/>
      <c r="U13" s="28"/>
      <c r="V13" s="28"/>
      <c r="W13" s="28"/>
      <c r="X13" s="28"/>
    </row>
    <row r="14" spans="1:24" x14ac:dyDescent="0.25">
      <c r="C14" s="24" t="s">
        <v>15</v>
      </c>
      <c r="D14" s="24"/>
      <c r="E14" s="24" t="s">
        <v>31</v>
      </c>
      <c r="F14" s="24"/>
      <c r="G14" s="24" t="s">
        <v>32</v>
      </c>
      <c r="H14" s="24"/>
      <c r="I14" s="24" t="s">
        <v>33</v>
      </c>
      <c r="J14" s="24"/>
      <c r="K14" s="24" t="s">
        <v>34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43881</v>
      </c>
      <c r="E17" s="25">
        <v>345345.97</v>
      </c>
      <c r="G17" s="25">
        <v>62093.91</v>
      </c>
      <c r="I17" s="25">
        <v>15708.07</v>
      </c>
      <c r="K17" s="25">
        <v>37939.4</v>
      </c>
      <c r="M17" s="25">
        <f>SUM(E17:K17)</f>
        <v>461087.35000000003</v>
      </c>
      <c r="N17" s="8"/>
      <c r="T17" s="28"/>
      <c r="U17" s="28"/>
      <c r="V17" s="28"/>
      <c r="W17" s="28"/>
      <c r="X17" s="28"/>
    </row>
    <row r="18" spans="1:24" x14ac:dyDescent="0.25">
      <c r="C18" s="24" t="s">
        <v>16</v>
      </c>
      <c r="D18" s="24"/>
      <c r="E18" s="24" t="s">
        <v>31</v>
      </c>
      <c r="F18" s="24"/>
      <c r="G18" s="24" t="s">
        <v>32</v>
      </c>
      <c r="H18" s="24"/>
      <c r="I18" s="24" t="s">
        <v>33</v>
      </c>
      <c r="J18" s="24"/>
      <c r="K18" s="24" t="s">
        <v>34</v>
      </c>
      <c r="L18" s="24"/>
      <c r="M18" s="24" t="s">
        <v>14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43850</v>
      </c>
      <c r="E21" s="25">
        <v>371112.03</v>
      </c>
      <c r="G21" s="25">
        <v>56971.66</v>
      </c>
      <c r="I21" s="25">
        <v>14642.69</v>
      </c>
      <c r="K21" s="25">
        <v>40248.639999999999</v>
      </c>
      <c r="M21" s="25">
        <f>SUM(E21:K21)</f>
        <v>482975.02000000008</v>
      </c>
      <c r="N21" s="8"/>
      <c r="T21" s="28"/>
      <c r="U21" s="28"/>
      <c r="V21" s="28"/>
      <c r="W21" s="28"/>
      <c r="X21" s="28"/>
    </row>
    <row r="22" spans="1:24" x14ac:dyDescent="0.25">
      <c r="C22" s="24" t="s">
        <v>17</v>
      </c>
      <c r="D22" s="24"/>
      <c r="E22" s="24" t="s">
        <v>31</v>
      </c>
      <c r="F22" s="24"/>
      <c r="G22" s="24" t="s">
        <v>32</v>
      </c>
      <c r="H22" s="24"/>
      <c r="I22" s="24" t="s">
        <v>33</v>
      </c>
      <c r="J22" s="24"/>
      <c r="K22" s="24" t="s">
        <v>34</v>
      </c>
      <c r="L22" s="24"/>
      <c r="M22" s="24" t="s">
        <v>14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44248</v>
      </c>
      <c r="D30" s="39"/>
      <c r="E30" s="20">
        <v>674</v>
      </c>
      <c r="F30" s="39"/>
      <c r="G30" s="25">
        <v>243058.29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13</v>
      </c>
      <c r="D31" s="24"/>
      <c r="E31" s="26" t="s">
        <v>20</v>
      </c>
      <c r="F31" s="24"/>
      <c r="G31" s="26" t="s">
        <v>21</v>
      </c>
      <c r="H31" s="24"/>
      <c r="I31" s="65" t="s">
        <v>36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44217</v>
      </c>
      <c r="D34" s="39"/>
      <c r="E34" s="20">
        <v>541</v>
      </c>
      <c r="F34" s="39"/>
      <c r="G34" s="25">
        <v>175147.77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15</v>
      </c>
      <c r="D35" s="24"/>
      <c r="E35" s="26" t="s">
        <v>20</v>
      </c>
      <c r="F35" s="24"/>
      <c r="G35" s="26" t="s">
        <v>21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43889</v>
      </c>
      <c r="D38" s="24"/>
      <c r="E38" s="20">
        <v>895</v>
      </c>
      <c r="F38" s="24"/>
      <c r="G38" s="25">
        <v>222433.47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16</v>
      </c>
      <c r="D39" s="24"/>
      <c r="E39" s="26" t="s">
        <v>20</v>
      </c>
      <c r="F39" s="24"/>
      <c r="G39" s="26" t="s">
        <v>21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43849</v>
      </c>
      <c r="D42" s="24"/>
      <c r="E42" s="20">
        <v>922</v>
      </c>
      <c r="F42" s="24"/>
      <c r="G42" s="25">
        <v>221052.95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17</v>
      </c>
      <c r="D43" s="24"/>
      <c r="E43" s="26" t="s">
        <v>20</v>
      </c>
      <c r="F43" s="24"/>
      <c r="G43" s="26" t="s">
        <v>21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22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23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44248</v>
      </c>
      <c r="D51" s="24"/>
      <c r="E51" s="25">
        <v>741976.27</v>
      </c>
      <c r="F51" s="24"/>
      <c r="G51" s="47">
        <v>44216</v>
      </c>
      <c r="H51" s="24"/>
      <c r="I51" s="25">
        <v>674583</v>
      </c>
      <c r="K51" s="28"/>
      <c r="L51" s="28"/>
      <c r="M51" s="28"/>
      <c r="T51" s="28"/>
      <c r="U51" s="28"/>
      <c r="V51" s="28"/>
    </row>
    <row r="52" spans="1:22" x14ac:dyDescent="0.25">
      <c r="C52" s="24" t="s">
        <v>13</v>
      </c>
      <c r="D52" s="24"/>
      <c r="E52" s="26"/>
      <c r="F52" s="24"/>
      <c r="G52" s="24" t="s">
        <v>15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43881</v>
      </c>
      <c r="D56" s="24"/>
      <c r="E56" s="25">
        <v>753514.29</v>
      </c>
      <c r="F56" s="24"/>
      <c r="G56" s="47">
        <v>43850</v>
      </c>
      <c r="H56" s="24"/>
      <c r="I56" s="25">
        <v>699953.52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25</v>
      </c>
      <c r="D57" s="24"/>
      <c r="E57" s="26" t="s">
        <v>24</v>
      </c>
      <c r="F57" s="24"/>
      <c r="G57" s="26" t="s">
        <v>26</v>
      </c>
      <c r="H57" s="24"/>
      <c r="I57" s="26" t="s">
        <v>24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2021-03-09T18:22:34Z</cp:lastPrinted>
  <dcterms:created xsi:type="dcterms:W3CDTF">2020-04-08T14:34:01Z</dcterms:created>
  <dcterms:modified xsi:type="dcterms:W3CDTF">2021-03-09T18:23:05Z</dcterms:modified>
</cp:coreProperties>
</file>